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modificari sdl\7_modificare 7 - complexa - 2 pe 2020\"/>
    </mc:Choice>
  </mc:AlternateContent>
  <xr:revisionPtr revIDLastSave="0" documentId="13_ncr:1_{1898A19B-BCD9-4123-8182-270ACF0CA3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ul financiar_3" sheetId="1" r:id="rId1"/>
    <sheet name="Sheet2" sheetId="2" r:id="rId2"/>
    <sheet name="Sheet3" sheetId="3" r:id="rId3"/>
    <sheet name="cu calcule" sheetId="4" r:id="rId4"/>
  </sheets>
  <calcPr calcId="191029"/>
</workbook>
</file>

<file path=xl/calcChain.xml><?xml version="1.0" encoding="utf-8"?>
<calcChain xmlns="http://schemas.openxmlformats.org/spreadsheetml/2006/main">
  <c r="E21" i="1" l="1"/>
  <c r="G10" i="2" l="1"/>
  <c r="G8" i="2"/>
  <c r="D8" i="2"/>
  <c r="K8" i="2" s="1"/>
  <c r="D9" i="2"/>
  <c r="C20" i="2"/>
  <c r="C23" i="2" s="1"/>
  <c r="G37" i="4" l="1"/>
  <c r="H35" i="4"/>
  <c r="H33" i="4"/>
  <c r="H37" i="4" s="1"/>
  <c r="F31" i="4"/>
  <c r="G31" i="4" s="1"/>
  <c r="F29" i="4"/>
  <c r="G29" i="4" s="1"/>
  <c r="F27" i="4"/>
  <c r="G27" i="4" s="1"/>
  <c r="F24" i="4"/>
  <c r="G24" i="4" s="1"/>
  <c r="H20" i="4"/>
  <c r="H19" i="4"/>
  <c r="H18" i="4"/>
  <c r="I17" i="4"/>
  <c r="H17" i="4"/>
  <c r="F17" i="4"/>
  <c r="F15" i="4"/>
  <c r="F13" i="4"/>
  <c r="F11" i="4"/>
  <c r="F9" i="4"/>
  <c r="F8" i="4"/>
  <c r="D4" i="4"/>
  <c r="E21" i="4" s="1"/>
  <c r="K10" i="2"/>
  <c r="C15" i="2"/>
  <c r="F13" i="2"/>
  <c r="G11" i="2"/>
  <c r="H8" i="2" s="1"/>
  <c r="G19" i="2"/>
  <c r="J19" i="2" s="1"/>
  <c r="C13" i="2"/>
  <c r="I8" i="4" l="1"/>
  <c r="E22" i="4"/>
  <c r="G15" i="4" s="1"/>
  <c r="I33" i="4"/>
  <c r="G21" i="4" l="1"/>
  <c r="G11" i="4"/>
  <c r="G17" i="4"/>
  <c r="G9" i="4"/>
  <c r="G13" i="4"/>
  <c r="G8" i="4"/>
  <c r="F14" i="1" l="1"/>
  <c r="F12" i="1"/>
  <c r="F10" i="1"/>
  <c r="G20" i="1" l="1"/>
  <c r="D4" i="1"/>
  <c r="C21" i="2"/>
  <c r="G22" i="2" s="1"/>
  <c r="E8" i="2" l="1"/>
  <c r="G21" i="2"/>
  <c r="G10" i="1" l="1"/>
  <c r="G12" i="1"/>
  <c r="G14" i="1"/>
</calcChain>
</file>

<file path=xl/sharedStrings.xml><?xml version="1.0" encoding="utf-8"?>
<sst xmlns="http://schemas.openxmlformats.org/spreadsheetml/2006/main" count="109" uniqueCount="64">
  <si>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</si>
  <si>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</si>
  <si>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</si>
  <si>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</si>
  <si>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</si>
  <si>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</si>
  <si>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</si>
  <si>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</si>
  <si>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</si>
  <si>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</si>
  <si>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</si>
  <si>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r>
      <t>COMPONENTA A</t>
    </r>
    <r>
      <rPr>
        <b/>
        <vertAlign val="superscript"/>
        <sz val="11"/>
        <color rgb="FF3F3F76"/>
        <rFont val="Trebuchet MS"/>
        <family val="2"/>
        <charset val="238"/>
      </rPr>
      <t>1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</si>
  <si>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</si>
  <si>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</si>
  <si>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</si>
  <si>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</si>
  <si>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</si>
  <si>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</si>
  <si>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</si>
  <si>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</si>
  <si>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</si>
  <si>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</si>
  <si>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7/1B</t>
  </si>
  <si>
    <t>1/2A</t>
  </si>
  <si>
    <t>2/2B</t>
  </si>
  <si>
    <t>3/6A</t>
  </si>
  <si>
    <t>4/6A</t>
  </si>
  <si>
    <t>5/6B</t>
  </si>
  <si>
    <t>6/6B</t>
  </si>
  <si>
    <t>CONTRIBUȚIA PUBLICĂ NERAMBURSABILĂ/
PRIORITATE (FEADR + BUGET NAȚIONAL)
EURO</t>
  </si>
  <si>
    <t xml:space="preserve"> 50%; 70%; 90%</t>
  </si>
  <si>
    <t>85%; 90%</t>
  </si>
  <si>
    <t>90%; 100%</t>
  </si>
  <si>
    <r>
      <rPr>
        <b/>
        <strike/>
        <sz val="11"/>
        <color rgb="FFFF0000"/>
        <rFont val="Trebuchet MS"/>
        <family val="2"/>
      </rPr>
      <t xml:space="preserve">72.720 </t>
    </r>
    <r>
      <rPr>
        <b/>
        <sz val="11"/>
        <color rgb="FFFF0000"/>
        <rFont val="Trebuchet MS"/>
        <family val="2"/>
      </rPr>
      <t xml:space="preserve">  0</t>
    </r>
    <r>
      <rPr>
        <b/>
        <strike/>
        <sz val="11"/>
        <color rgb="FFFF0000"/>
        <rFont val="Trebuchet MS"/>
        <family val="2"/>
      </rPr>
      <t xml:space="preserve"> </t>
    </r>
  </si>
  <si>
    <r>
      <rPr>
        <b/>
        <strike/>
        <sz val="11"/>
        <color rgb="FFFF0000"/>
        <rFont val="Trebuchet MS"/>
        <family val="2"/>
      </rPr>
      <t>200.000,00</t>
    </r>
    <r>
      <rPr>
        <b/>
        <sz val="11"/>
        <color rgb="FFFF0000"/>
        <rFont val="Trebuchet MS"/>
        <family val="2"/>
      </rPr>
      <t xml:space="preserve">
175.047,00</t>
    </r>
  </si>
  <si>
    <r>
      <rPr>
        <b/>
        <strike/>
        <sz val="11"/>
        <color rgb="FFFF0000"/>
        <rFont val="Trebuchet MS"/>
        <family val="2"/>
      </rPr>
      <t>430.000,00</t>
    </r>
    <r>
      <rPr>
        <b/>
        <sz val="11"/>
        <color rgb="FFFF0000"/>
        <rFont val="Trebuchet MS"/>
        <family val="2"/>
      </rPr>
      <t xml:space="preserve">
454.953,00</t>
    </r>
  </si>
  <si>
    <t>m2</t>
  </si>
  <si>
    <t>m3</t>
  </si>
  <si>
    <t>m4</t>
  </si>
  <si>
    <t>m5</t>
  </si>
  <si>
    <t>m6</t>
  </si>
  <si>
    <t>m7</t>
  </si>
  <si>
    <t>comp a</t>
  </si>
  <si>
    <t>comp b</t>
  </si>
  <si>
    <t>m1</t>
  </si>
  <si>
    <t>19.4</t>
  </si>
  <si>
    <r>
      <rPr>
        <b/>
        <strike/>
        <sz val="11"/>
        <color rgb="FFFF0000"/>
        <rFont val="Trebuchet MS"/>
        <family val="2"/>
      </rPr>
      <t>150.000</t>
    </r>
    <r>
      <rPr>
        <b/>
        <sz val="11"/>
        <color rgb="FFFF0000"/>
        <rFont val="Trebuchet MS"/>
        <family val="2"/>
      </rPr>
      <t xml:space="preserve"> 245.047,00</t>
    </r>
  </si>
  <si>
    <r>
      <rPr>
        <b/>
        <strike/>
        <sz val="11"/>
        <color rgb="FFFF0000"/>
        <rFont val="Trebuchet MS"/>
        <family val="2"/>
      </rPr>
      <t>89.100,00</t>
    </r>
    <r>
      <rPr>
        <b/>
        <sz val="11"/>
        <color rgb="FFFF0000"/>
        <rFont val="Trebuchet MS"/>
        <family val="2"/>
      </rPr>
      <t xml:space="preserve"> 103.153,00</t>
    </r>
  </si>
  <si>
    <r>
      <t>36.380,00</t>
    </r>
    <r>
      <rPr>
        <b/>
        <sz val="11"/>
        <color rgb="FFFF0000"/>
        <rFont val="Trebuchet MS"/>
        <family val="2"/>
      </rPr>
      <t xml:space="preserve"> 0</t>
    </r>
  </si>
  <si>
    <r>
      <rPr>
        <b/>
        <sz val="11"/>
        <color rgb="FF3F3F76"/>
        <rFont val="Trebuchet MS"/>
        <family val="2"/>
      </rPr>
      <t xml:space="preserve">348.200 </t>
    </r>
    <r>
      <rPr>
        <b/>
        <strike/>
        <sz val="11"/>
        <color rgb="FFFF0000"/>
        <rFont val="Trebuchet MS"/>
        <family val="2"/>
      </rPr>
      <t xml:space="preserve">
</t>
    </r>
  </si>
  <si>
    <t>TOTAL</t>
  </si>
  <si>
    <t>VALOARE TOTALĂ  (EURO)</t>
  </si>
  <si>
    <t xml:space="preserve">VALOARE SDL </t>
  </si>
  <si>
    <t>TOTAL SDL</t>
  </si>
  <si>
    <r>
      <rPr>
        <b/>
        <strike/>
        <sz val="11"/>
        <color rgb="FFFF0000"/>
        <rFont val="Trebuchet MS"/>
        <family val="2"/>
      </rPr>
      <t xml:space="preserve">102.265,00  </t>
    </r>
    <r>
      <rPr>
        <b/>
        <sz val="11"/>
        <color rgb="FFFF0000"/>
        <rFont val="Trebuchet MS"/>
        <family val="2"/>
        <charset val="238"/>
      </rPr>
      <t>85.000,00</t>
    </r>
  </si>
  <si>
    <r>
      <rPr>
        <b/>
        <strike/>
        <sz val="11"/>
        <color rgb="FFFF0000"/>
        <rFont val="Trebuchet MS"/>
        <family val="2"/>
      </rPr>
      <t xml:space="preserve">267.299,00  </t>
    </r>
    <r>
      <rPr>
        <b/>
        <sz val="11"/>
        <color rgb="FFFF0000"/>
        <rFont val="Trebuchet MS"/>
        <family val="2"/>
      </rPr>
      <t>258.532,40</t>
    </r>
  </si>
  <si>
    <r>
      <rPr>
        <b/>
        <strike/>
        <sz val="11"/>
        <color rgb="FFFF0000"/>
        <rFont val="Trebuchet MS"/>
        <family val="2"/>
      </rPr>
      <t xml:space="preserve">375.876,00 </t>
    </r>
    <r>
      <rPr>
        <b/>
        <sz val="11"/>
        <color rgb="FFFF0000"/>
        <rFont val="Trebuchet MS"/>
        <family val="2"/>
      </rPr>
      <t>375.000,00</t>
    </r>
  </si>
  <si>
    <r>
      <rPr>
        <b/>
        <strike/>
        <sz val="11"/>
        <color rgb="FFFF0000"/>
        <rFont val="Trebuchet MS"/>
        <family val="2"/>
      </rPr>
      <t xml:space="preserve">4,01%  </t>
    </r>
    <r>
      <rPr>
        <b/>
        <sz val="11"/>
        <color rgb="FFFF0000"/>
        <rFont val="Trebuchet MS"/>
        <family val="2"/>
      </rPr>
      <t>3%</t>
    </r>
  </si>
  <si>
    <r>
      <rPr>
        <b/>
        <strike/>
        <sz val="11"/>
        <color rgb="FFFF0000"/>
        <rFont val="Trebuchet MS"/>
        <family val="2"/>
      </rPr>
      <t xml:space="preserve">25,24%  </t>
    </r>
    <r>
      <rPr>
        <b/>
        <sz val="11"/>
        <color rgb="FFFF0000"/>
        <rFont val="Trebuchet MS"/>
        <family val="2"/>
        <charset val="238"/>
      </rPr>
      <t>24,86%</t>
    </r>
  </si>
  <si>
    <r>
      <t xml:space="preserve">643.175,00  </t>
    </r>
    <r>
      <rPr>
        <b/>
        <sz val="11"/>
        <color rgb="FFFF0000"/>
        <rFont val="Trebuchet MS"/>
        <family val="2"/>
      </rPr>
      <t>633.532,40</t>
    </r>
  </si>
  <si>
    <r>
      <rPr>
        <b/>
        <strike/>
        <sz val="11"/>
        <color rgb="FFFF0000"/>
        <rFont val="Trebuchet MS"/>
        <family val="2"/>
      </rPr>
      <t xml:space="preserve">1.293.221,41  </t>
    </r>
    <r>
      <rPr>
        <b/>
        <sz val="11"/>
        <color rgb="FFFF0000"/>
        <rFont val="Trebuchet MS"/>
        <family val="2"/>
      </rPr>
      <t>1.320.129,01</t>
    </r>
  </si>
  <si>
    <r>
      <rPr>
        <b/>
        <strike/>
        <sz val="11"/>
        <color rgb="FFFF0000"/>
        <rFont val="Trebuchet MS"/>
        <family val="2"/>
      </rPr>
      <t xml:space="preserve">50,75%  </t>
    </r>
    <r>
      <rPr>
        <b/>
        <sz val="11"/>
        <color rgb="FFFF0000"/>
        <rFont val="Trebuchet MS"/>
        <family val="2"/>
        <charset val="238"/>
      </rPr>
      <t>52%</t>
    </r>
  </si>
  <si>
    <r>
      <rPr>
        <b/>
        <strike/>
        <sz val="11"/>
        <color rgb="FFFF0000"/>
        <rFont val="Trebuchet MS"/>
        <family val="2"/>
      </rPr>
      <t xml:space="preserve">174.597,00 </t>
    </r>
    <r>
      <rPr>
        <b/>
        <sz val="11"/>
        <color rgb="FFFF0000"/>
        <rFont val="Trebuchet MS"/>
        <family val="2"/>
      </rPr>
      <t>174.358,21</t>
    </r>
  </si>
  <si>
    <r>
      <rPr>
        <b/>
        <strike/>
        <sz val="11"/>
        <color rgb="FFFF0000"/>
        <rFont val="Trebuchet MS"/>
        <family val="2"/>
      </rPr>
      <t xml:space="preserve">368.624,41 </t>
    </r>
    <r>
      <rPr>
        <b/>
        <sz val="11"/>
        <color rgb="FFFF0000"/>
        <rFont val="Trebuchet MS"/>
        <family val="2"/>
      </rPr>
      <t>395.770,80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</si>
</sst>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R_O_N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b/>
      <strike/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1"/>
      <color theme="1"/>
      <name val="Calibri"/>
      <family val="2"/>
      <scheme val="minor"/>
    </font>
    <font>
      <b/>
      <sz val="11"/>
      <color rgb="FF3F3F76"/>
      <name val="Trebuchet MS"/>
      <family val="2"/>
    </font>
    <font>
      <b/>
      <sz val="11"/>
      <color rgb="FFFF0000"/>
      <name val="Trebuchet MS"/>
      <family val="2"/>
      <charset val="238"/>
    </font>
    <font>
      <sz val="11"/>
      <color theme="1"/>
      <name val="Trebuchet MS"/>
      <family val="2"/>
    </font>
    <font>
      <sz val="11"/>
      <color rgb="FFFF0000"/>
      <name val="Trebuchet MS"/>
      <family val="2"/>
      <charset val="238"/>
    </font>
    <font>
      <b/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9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9" fontId="7" fillId="3" borderId="1" xfId="1" applyNumberFormat="1" applyFont="1" applyFill="1" applyBorder="1" applyAlignment="1">
      <alignment wrapText="1"/>
    </xf>
    <xf numFmtId="3" fontId="7" fillId="3" borderId="1" xfId="1" applyNumberFormat="1" applyFont="1" applyFill="1" applyBorder="1" applyAlignment="1">
      <alignment wrapText="1"/>
    </xf>
    <xf numFmtId="9" fontId="7" fillId="4" borderId="10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right" wrapText="1"/>
    </xf>
    <xf numFmtId="9" fontId="7" fillId="3" borderId="1" xfId="1" applyNumberFormat="1" applyFont="1" applyFill="1" applyBorder="1" applyAlignment="1">
      <alignment horizontal="right" wrapText="1"/>
    </xf>
    <xf numFmtId="10" fontId="7" fillId="4" borderId="12" xfId="1" applyNumberFormat="1" applyFont="1" applyFill="1" applyBorder="1" applyAlignment="1">
      <alignment horizontal="center" wrapText="1"/>
    </xf>
    <xf numFmtId="10" fontId="0" fillId="0" borderId="0" xfId="0" applyNumberFormat="1"/>
    <xf numFmtId="0" fontId="7" fillId="3" borderId="2" xfId="1" applyFont="1" applyFill="1" applyBorder="1" applyAlignment="1">
      <alignment horizontal="center" vertical="center" wrapText="1"/>
    </xf>
    <xf numFmtId="9" fontId="3" fillId="0" borderId="0" xfId="2" applyFont="1"/>
    <xf numFmtId="3" fontId="0" fillId="0" borderId="0" xfId="0" applyNumberFormat="1"/>
    <xf numFmtId="4" fontId="6" fillId="0" borderId="0" xfId="0" applyNumberFormat="1" applyFont="1"/>
    <xf numFmtId="164" fontId="7" fillId="3" borderId="1" xfId="1" applyNumberFormat="1" applyFont="1" applyFill="1" applyAlignment="1">
      <alignment wrapText="1"/>
    </xf>
    <xf numFmtId="4" fontId="7" fillId="3" borderId="1" xfId="1" applyNumberFormat="1" applyFont="1" applyFill="1" applyAlignment="1">
      <alignment wrapText="1"/>
    </xf>
    <xf numFmtId="0" fontId="0" fillId="0" borderId="0" xfId="0" applyBorder="1"/>
    <xf numFmtId="0" fontId="7" fillId="3" borderId="0" xfId="1" applyFont="1" applyFill="1" applyBorder="1" applyAlignment="1">
      <alignment wrapText="1"/>
    </xf>
    <xf numFmtId="10" fontId="7" fillId="4" borderId="1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/>
    <xf numFmtId="3" fontId="11" fillId="3" borderId="1" xfId="1" applyNumberFormat="1" applyFont="1" applyFill="1" applyBorder="1" applyAlignment="1">
      <alignment horizontal="right" wrapText="1"/>
    </xf>
    <xf numFmtId="0" fontId="7" fillId="3" borderId="2" xfId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10" fontId="7" fillId="3" borderId="8" xfId="1" applyNumberFormat="1" applyFont="1" applyFill="1" applyBorder="1" applyAlignment="1">
      <alignment horizontal="center" vertical="center" wrapText="1"/>
    </xf>
    <xf numFmtId="10" fontId="7" fillId="3" borderId="8" xfId="1" applyNumberFormat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/>
    <xf numFmtId="4" fontId="3" fillId="0" borderId="0" xfId="2" applyNumberFormat="1" applyFont="1"/>
    <xf numFmtId="3" fontId="10" fillId="3" borderId="1" xfId="1" applyNumberFormat="1" applyFont="1" applyFill="1" applyBorder="1" applyAlignment="1">
      <alignment horizontal="right" wrapText="1"/>
    </xf>
    <xf numFmtId="164" fontId="11" fillId="3" borderId="1" xfId="1" applyNumberFormat="1" applyFont="1" applyFill="1" applyAlignment="1">
      <alignment horizontal="right" wrapText="1"/>
    </xf>
    <xf numFmtId="0" fontId="0" fillId="0" borderId="30" xfId="0" applyBorder="1"/>
    <xf numFmtId="4" fontId="0" fillId="7" borderId="30" xfId="0" applyNumberFormat="1" applyFill="1" applyBorder="1"/>
    <xf numFmtId="0" fontId="0" fillId="7" borderId="30" xfId="0" applyFill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13" fillId="3" borderId="1" xfId="1" applyNumberFormat="1" applyFont="1" applyFill="1" applyAlignment="1">
      <alignment wrapText="1"/>
    </xf>
    <xf numFmtId="10" fontId="3" fillId="0" borderId="0" xfId="2" applyNumberFormat="1" applyFont="1"/>
    <xf numFmtId="4" fontId="11" fillId="3" borderId="2" xfId="1" applyNumberFormat="1" applyFont="1" applyFill="1" applyBorder="1" applyAlignment="1">
      <alignment horizontal="center" vertical="center" wrapText="1"/>
    </xf>
    <xf numFmtId="10" fontId="11" fillId="0" borderId="8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Alignment="1">
      <alignment wrapText="1"/>
    </xf>
    <xf numFmtId="4" fontId="17" fillId="0" borderId="0" xfId="0" applyNumberFormat="1" applyFont="1"/>
    <xf numFmtId="0" fontId="16" fillId="0" borderId="0" xfId="0" applyFont="1"/>
    <xf numFmtId="9" fontId="0" fillId="0" borderId="0" xfId="2" applyFont="1"/>
    <xf numFmtId="10" fontId="15" fillId="0" borderId="0" xfId="2" applyNumberFormat="1" applyFont="1"/>
    <xf numFmtId="4" fontId="5" fillId="0" borderId="0" xfId="0" applyNumberFormat="1" applyFont="1" applyAlignment="1">
      <alignment wrapText="1"/>
    </xf>
    <xf numFmtId="0" fontId="7" fillId="3" borderId="1" xfId="1" applyFont="1" applyFill="1" applyBorder="1" applyAlignment="1">
      <alignment vertical="center" wrapText="1"/>
    </xf>
    <xf numFmtId="9" fontId="7" fillId="3" borderId="1" xfId="1" applyNumberFormat="1" applyFont="1" applyFill="1" applyBorder="1" applyAlignment="1">
      <alignment vertical="center" wrapText="1"/>
    </xf>
    <xf numFmtId="164" fontId="11" fillId="3" borderId="1" xfId="1" applyNumberFormat="1" applyFont="1" applyFill="1" applyAlignment="1">
      <alignment horizontal="right" vertical="center" wrapText="1"/>
    </xf>
    <xf numFmtId="0" fontId="7" fillId="3" borderId="1" xfId="1" applyFont="1" applyFill="1" applyBorder="1" applyAlignment="1">
      <alignment horizontal="right" vertical="center" wrapText="1"/>
    </xf>
    <xf numFmtId="4" fontId="11" fillId="0" borderId="0" xfId="2" applyNumberFormat="1" applyFont="1" applyAlignment="1">
      <alignment horizontal="right" vertic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29" xfId="1" applyFont="1" applyFill="1" applyBorder="1" applyAlignment="1">
      <alignment horizontal="center" wrapText="1"/>
    </xf>
    <xf numFmtId="10" fontId="7" fillId="0" borderId="8" xfId="1" applyNumberFormat="1" applyFont="1" applyFill="1" applyBorder="1" applyAlignment="1">
      <alignment horizontal="center" vertical="center" wrapText="1"/>
    </xf>
    <xf numFmtId="10" fontId="7" fillId="0" borderId="9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4" fontId="11" fillId="3" borderId="2" xfId="1" applyNumberFormat="1" applyFont="1" applyFill="1" applyBorder="1" applyAlignment="1">
      <alignment horizontal="center" vertical="center" wrapText="1"/>
    </xf>
    <xf numFmtId="4" fontId="11" fillId="3" borderId="27" xfId="1" applyNumberFormat="1" applyFont="1" applyFill="1" applyBorder="1" applyAlignment="1">
      <alignment horizontal="center" vertical="center" wrapText="1"/>
    </xf>
    <xf numFmtId="4" fontId="11" fillId="3" borderId="3" xfId="1" applyNumberFormat="1" applyFont="1" applyFill="1" applyBorder="1" applyAlignment="1">
      <alignment horizontal="center" vertical="center" wrapText="1"/>
    </xf>
    <xf numFmtId="10" fontId="11" fillId="0" borderId="8" xfId="1" applyNumberFormat="1" applyFont="1" applyFill="1" applyBorder="1" applyAlignment="1">
      <alignment horizontal="center" vertical="center" wrapText="1"/>
    </xf>
    <xf numFmtId="10" fontId="14" fillId="0" borderId="28" xfId="1" applyNumberFormat="1" applyFont="1" applyFill="1" applyBorder="1" applyAlignment="1">
      <alignment horizontal="center" vertical="center" wrapText="1"/>
    </xf>
    <xf numFmtId="10" fontId="14" fillId="0" borderId="9" xfId="1" applyNumberFormat="1" applyFont="1" applyFill="1" applyBorder="1" applyAlignment="1">
      <alignment horizontal="center" vertical="center" wrapText="1"/>
    </xf>
    <xf numFmtId="0" fontId="7" fillId="2" borderId="27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7" fillId="3" borderId="3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wrapText="1"/>
    </xf>
    <xf numFmtId="4" fontId="7" fillId="4" borderId="10" xfId="1" applyNumberFormat="1" applyFont="1" applyFill="1" applyBorder="1" applyAlignment="1">
      <alignment horizontal="center" wrapText="1"/>
    </xf>
    <xf numFmtId="4" fontId="7" fillId="4" borderId="1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0" fontId="7" fillId="5" borderId="16" xfId="1" applyFont="1" applyFill="1" applyBorder="1" applyAlignment="1">
      <alignment horizontal="center" wrapText="1"/>
    </xf>
    <xf numFmtId="4" fontId="7" fillId="5" borderId="14" xfId="1" applyNumberFormat="1" applyFont="1" applyFill="1" applyBorder="1" applyAlignment="1">
      <alignment horizontal="center" wrapText="1"/>
    </xf>
    <xf numFmtId="4" fontId="7" fillId="5" borderId="15" xfId="1" applyNumberFormat="1" applyFont="1" applyFill="1" applyBorder="1" applyAlignment="1">
      <alignment horizontal="center" wrapText="1"/>
    </xf>
    <xf numFmtId="4" fontId="7" fillId="5" borderId="17" xfId="1" applyNumberFormat="1" applyFont="1" applyFill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13" xfId="1" applyFont="1" applyBorder="1" applyAlignment="1">
      <alignment horizontal="center"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4" fontId="10" fillId="3" borderId="3" xfId="1" applyNumberFormat="1" applyFont="1" applyFill="1" applyBorder="1" applyAlignment="1">
      <alignment horizontal="center" vertical="center" wrapText="1"/>
    </xf>
    <xf numFmtId="4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0" fontId="7" fillId="3" borderId="8" xfId="1" applyNumberFormat="1" applyFont="1" applyFill="1" applyBorder="1" applyAlignment="1">
      <alignment horizontal="center" vertical="center" wrapText="1"/>
    </xf>
    <xf numFmtId="10" fontId="7" fillId="3" borderId="9" xfId="1" applyNumberFormat="1" applyFont="1" applyFill="1" applyBorder="1" applyAlignment="1">
      <alignment horizontal="center" vertical="center" wrapText="1"/>
    </xf>
    <xf numFmtId="0" fontId="7" fillId="2" borderId="27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10" fontId="7" fillId="3" borderId="28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3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3" fontId="7" fillId="3" borderId="3" xfId="1" applyNumberFormat="1" applyFont="1" applyFill="1" applyBorder="1" applyAlignment="1">
      <alignment horizontal="center" wrapText="1"/>
    </xf>
    <xf numFmtId="10" fontId="7" fillId="3" borderId="8" xfId="1" applyNumberFormat="1" applyFont="1" applyFill="1" applyBorder="1" applyAlignment="1">
      <alignment horizontal="center" wrapText="1"/>
    </xf>
    <xf numFmtId="10" fontId="7" fillId="3" borderId="9" xfId="1" applyNumberFormat="1" applyFont="1" applyFill="1" applyBorder="1" applyAlignment="1">
      <alignment horizontal="center" wrapText="1"/>
    </xf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4" fontId="7" fillId="6" borderId="25" xfId="1" applyNumberFormat="1" applyFont="1" applyFill="1" applyBorder="1" applyAlignment="1">
      <alignment horizontal="center" wrapText="1"/>
    </xf>
    <xf numFmtId="4" fontId="7" fillId="6" borderId="23" xfId="1" applyNumberFormat="1" applyFont="1" applyFill="1" applyBorder="1" applyAlignment="1">
      <alignment horizontal="center" wrapText="1"/>
    </xf>
    <xf numFmtId="4" fontId="7" fillId="6" borderId="26" xfId="1" applyNumberFormat="1" applyFont="1" applyFill="1" applyBorder="1" applyAlignment="1">
      <alignment horizontal="center" wrapText="1"/>
    </xf>
    <xf numFmtId="3" fontId="10" fillId="3" borderId="2" xfId="1" applyNumberFormat="1" applyFont="1" applyFill="1" applyBorder="1" applyAlignment="1">
      <alignment horizontal="center" vertical="center" wrapText="1"/>
    </xf>
    <xf numFmtId="3" fontId="10" fillId="3" borderId="27" xfId="1" applyNumberFormat="1" applyFont="1" applyFill="1" applyBorder="1" applyAlignment="1">
      <alignment horizontal="center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10" fontId="13" fillId="0" borderId="8" xfId="1" applyNumberFormat="1" applyFont="1" applyFill="1" applyBorder="1" applyAlignment="1">
      <alignment horizontal="center" vertical="center" wrapText="1"/>
    </xf>
    <xf numFmtId="10" fontId="13" fillId="0" borderId="28" xfId="1" applyNumberFormat="1" applyFont="1" applyFill="1" applyBorder="1" applyAlignment="1">
      <alignment horizontal="center" vertical="center" wrapText="1"/>
    </xf>
    <xf numFmtId="10" fontId="13" fillId="0" borderId="9" xfId="1" applyNumberFormat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wrapText="1"/>
    </xf>
    <xf numFmtId="0" fontId="7" fillId="4" borderId="11" xfId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3" fontId="7" fillId="5" borderId="18" xfId="1" applyNumberFormat="1" applyFont="1" applyFill="1" applyBorder="1" applyAlignment="1">
      <alignment horizontal="center" wrapText="1"/>
    </xf>
    <xf numFmtId="3" fontId="7" fillId="5" borderId="19" xfId="1" applyNumberFormat="1" applyFont="1" applyFill="1" applyBorder="1" applyAlignment="1">
      <alignment horizontal="center" wrapText="1"/>
    </xf>
    <xf numFmtId="3" fontId="7" fillId="5" borderId="21" xfId="1" applyNumberFormat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10" fontId="13" fillId="3" borderId="8" xfId="1" applyNumberFormat="1" applyFont="1" applyFill="1" applyBorder="1" applyAlignment="1">
      <alignment horizontal="center" vertical="center" wrapText="1"/>
    </xf>
    <xf numFmtId="10" fontId="13" fillId="3" borderId="9" xfId="1" applyNumberFormat="1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topLeftCell="B13" zoomScale="85" zoomScaleNormal="85" workbookViewId="0">
      <selection activeCell="J20" sqref="I20:J28"/>
    </sheetView>
  </sheetViews>
  <sheetFormatPr defaultRowHeight="15" x14ac:dyDescent="0.25"/>
  <cols>
    <col min="1" max="1" width="16" customWidth="1"/>
    <col min="2" max="2" width="13.85546875" customWidth="1"/>
    <col min="3" max="3" width="13.7109375" customWidth="1"/>
    <col min="4" max="4" width="25.5703125" customWidth="1"/>
    <col min="5" max="5" width="26" customWidth="1"/>
    <col min="6" max="6" width="33.85546875" customWidth="1"/>
    <col min="7" max="7" width="28.85546875" customWidth="1"/>
    <col min="8" max="8" width="15.7109375" customWidth="1"/>
    <col min="9" max="9" width="17.28515625" customWidth="1"/>
    <col min="10" max="10" width="24.5703125" customWidth="1"/>
  </cols>
  <sheetData>
    <row r="1" spans="1:13" ht="33" customHeight="1" x14ac:dyDescent="0.3">
      <c r="A1" s="62" t="s">
        <v>12</v>
      </c>
      <c r="B1" s="5"/>
      <c r="C1" s="5"/>
      <c r="D1" s="5"/>
      <c r="E1" s="5"/>
      <c r="F1" s="5"/>
      <c r="G1" s="5"/>
      <c r="H1" s="2"/>
      <c r="I1" s="2"/>
    </row>
    <row r="2" spans="1:13" ht="16.5" x14ac:dyDescent="0.3">
      <c r="A2" s="63"/>
      <c r="B2" s="5"/>
      <c r="C2" s="5"/>
      <c r="D2" s="5"/>
      <c r="E2" s="5"/>
      <c r="F2" s="5"/>
      <c r="G2" s="5"/>
      <c r="H2" s="2"/>
      <c r="I2" s="2"/>
    </row>
    <row r="3" spans="1:13" ht="49.5" x14ac:dyDescent="0.3">
      <c r="A3" s="75" t="s">
        <v>52</v>
      </c>
      <c r="B3" s="7" t="s">
        <v>13</v>
      </c>
      <c r="C3" s="7" t="s">
        <v>1</v>
      </c>
      <c r="D3" s="7" t="s">
        <v>51</v>
      </c>
      <c r="E3" s="2"/>
      <c r="F3" s="5"/>
      <c r="G3" s="22"/>
      <c r="H3" s="2"/>
      <c r="I3" s="2"/>
    </row>
    <row r="4" spans="1:13" ht="16.5" x14ac:dyDescent="0.3">
      <c r="A4" s="76"/>
      <c r="B4" s="8">
        <v>1177.9000000000001</v>
      </c>
      <c r="C4" s="8">
        <v>35691</v>
      </c>
      <c r="D4" s="24">
        <f>E21</f>
        <v>2548326.41</v>
      </c>
      <c r="E4" s="2"/>
      <c r="F4" s="5"/>
      <c r="G4" s="5"/>
      <c r="H4" s="2"/>
      <c r="I4" s="2"/>
    </row>
    <row r="5" spans="1:13" ht="17.25" thickBot="1" x14ac:dyDescent="0.35">
      <c r="A5" s="5"/>
      <c r="B5" s="5"/>
      <c r="C5" s="5"/>
      <c r="D5" s="5"/>
      <c r="E5" s="5"/>
      <c r="F5" s="5"/>
      <c r="G5" s="5"/>
      <c r="H5" s="2"/>
      <c r="I5" s="2"/>
      <c r="K5" s="25"/>
      <c r="L5" s="25"/>
      <c r="M5" s="25"/>
    </row>
    <row r="6" spans="1:13" ht="96.75" customHeight="1" x14ac:dyDescent="0.3">
      <c r="A6" s="89" t="s">
        <v>53</v>
      </c>
      <c r="B6" s="9" t="s">
        <v>2</v>
      </c>
      <c r="C6" s="9" t="s">
        <v>3</v>
      </c>
      <c r="D6" s="9" t="s">
        <v>4</v>
      </c>
      <c r="E6" s="9" t="s">
        <v>14</v>
      </c>
      <c r="F6" s="9" t="s">
        <v>29</v>
      </c>
      <c r="G6" s="10" t="s">
        <v>15</v>
      </c>
      <c r="H6" s="2"/>
      <c r="I6" s="2"/>
      <c r="K6" s="25"/>
      <c r="L6" s="26"/>
      <c r="M6" s="25"/>
    </row>
    <row r="7" spans="1:13" ht="24" customHeight="1" x14ac:dyDescent="0.3">
      <c r="A7" s="90"/>
      <c r="B7" s="19">
        <v>1</v>
      </c>
      <c r="C7" s="57" t="s">
        <v>22</v>
      </c>
      <c r="D7" s="58">
        <v>1</v>
      </c>
      <c r="E7" s="59" t="s">
        <v>54</v>
      </c>
      <c r="F7" s="49" t="s">
        <v>54</v>
      </c>
      <c r="G7" s="50" t="s">
        <v>57</v>
      </c>
      <c r="H7" s="20"/>
      <c r="I7" s="51"/>
      <c r="K7" s="25"/>
      <c r="L7" s="26"/>
      <c r="M7" s="25"/>
    </row>
    <row r="8" spans="1:13" ht="21.75" customHeight="1" x14ac:dyDescent="0.3">
      <c r="A8" s="90"/>
      <c r="B8" s="66">
        <v>2</v>
      </c>
      <c r="C8" s="57" t="s">
        <v>23</v>
      </c>
      <c r="D8" s="60" t="s">
        <v>30</v>
      </c>
      <c r="E8" s="61" t="s">
        <v>55</v>
      </c>
      <c r="F8" s="92" t="s">
        <v>59</v>
      </c>
      <c r="G8" s="72" t="s">
        <v>58</v>
      </c>
      <c r="H8" s="55"/>
      <c r="I8" s="53"/>
      <c r="K8" s="25"/>
      <c r="L8" s="26"/>
      <c r="M8" s="25"/>
    </row>
    <row r="9" spans="1:13" ht="17.25" customHeight="1" x14ac:dyDescent="0.3">
      <c r="A9" s="90"/>
      <c r="B9" s="68"/>
      <c r="C9" s="57" t="s">
        <v>24</v>
      </c>
      <c r="D9" s="58">
        <v>1</v>
      </c>
      <c r="E9" s="59" t="s">
        <v>56</v>
      </c>
      <c r="F9" s="93"/>
      <c r="G9" s="74"/>
      <c r="H9" s="48"/>
      <c r="I9" s="29"/>
      <c r="K9" s="25"/>
      <c r="L9" s="25"/>
      <c r="M9" s="25"/>
    </row>
    <row r="10" spans="1:13" ht="16.5" x14ac:dyDescent="0.3">
      <c r="A10" s="90"/>
      <c r="B10" s="66">
        <v>3</v>
      </c>
      <c r="D10" s="11"/>
      <c r="E10" s="23"/>
      <c r="F10" s="77">
        <f>E10+E11</f>
        <v>0</v>
      </c>
      <c r="G10" s="64">
        <f>F10/E21</f>
        <v>0</v>
      </c>
      <c r="H10" s="20"/>
      <c r="I10" s="2"/>
      <c r="K10" s="25"/>
      <c r="L10" s="25"/>
      <c r="M10" s="25"/>
    </row>
    <row r="11" spans="1:13" ht="16.5" x14ac:dyDescent="0.3">
      <c r="A11" s="90"/>
      <c r="B11" s="68"/>
      <c r="C11" s="11"/>
      <c r="D11" s="11"/>
      <c r="E11" s="23"/>
      <c r="F11" s="78"/>
      <c r="G11" s="65"/>
      <c r="H11" s="20"/>
      <c r="I11" s="2"/>
      <c r="K11" s="25"/>
      <c r="L11" s="25"/>
      <c r="M11" s="25"/>
    </row>
    <row r="12" spans="1:13" ht="16.5" x14ac:dyDescent="0.3">
      <c r="A12" s="90"/>
      <c r="B12" s="66">
        <v>4</v>
      </c>
      <c r="C12" s="11"/>
      <c r="D12" s="11"/>
      <c r="E12" s="23"/>
      <c r="F12" s="77">
        <f>E12+E13</f>
        <v>0</v>
      </c>
      <c r="G12" s="64">
        <f>F12/E21</f>
        <v>0</v>
      </c>
      <c r="H12" s="20"/>
      <c r="I12" s="2"/>
      <c r="J12" s="28"/>
    </row>
    <row r="13" spans="1:13" ht="16.5" x14ac:dyDescent="0.3">
      <c r="A13" s="90"/>
      <c r="B13" s="68"/>
      <c r="C13" s="11"/>
      <c r="D13" s="11"/>
      <c r="E13" s="23"/>
      <c r="F13" s="78"/>
      <c r="G13" s="65"/>
      <c r="H13" s="20"/>
      <c r="I13" s="2"/>
    </row>
    <row r="14" spans="1:13" ht="16.5" x14ac:dyDescent="0.3">
      <c r="A14" s="90"/>
      <c r="B14" s="66">
        <v>5</v>
      </c>
      <c r="C14" s="11"/>
      <c r="D14" s="11"/>
      <c r="E14" s="23"/>
      <c r="F14" s="77">
        <f>E14+E15</f>
        <v>0</v>
      </c>
      <c r="G14" s="64">
        <f>F14/E21</f>
        <v>0</v>
      </c>
      <c r="H14" s="20"/>
      <c r="I14" s="2"/>
    </row>
    <row r="15" spans="1:13" ht="16.5" x14ac:dyDescent="0.3">
      <c r="A15" s="90"/>
      <c r="B15" s="68"/>
      <c r="C15" s="11"/>
      <c r="D15" s="11"/>
      <c r="E15" s="47"/>
      <c r="F15" s="78"/>
      <c r="G15" s="65"/>
      <c r="H15" s="20"/>
      <c r="I15" s="2"/>
    </row>
    <row r="16" spans="1:13" ht="21" customHeight="1" x14ac:dyDescent="0.3">
      <c r="A16" s="90"/>
      <c r="B16" s="66">
        <v>6</v>
      </c>
      <c r="C16" s="11" t="s">
        <v>25</v>
      </c>
      <c r="D16" s="12">
        <v>1</v>
      </c>
      <c r="E16" s="23">
        <v>650000</v>
      </c>
      <c r="F16" s="69" t="s">
        <v>60</v>
      </c>
      <c r="G16" s="72" t="s">
        <v>61</v>
      </c>
      <c r="H16" s="39"/>
      <c r="I16" s="29"/>
    </row>
    <row r="17" spans="1:10" ht="20.25" customHeight="1" x14ac:dyDescent="0.3">
      <c r="A17" s="90"/>
      <c r="B17" s="67"/>
      <c r="C17" s="11" t="s">
        <v>26</v>
      </c>
      <c r="D17" s="15" t="s">
        <v>31</v>
      </c>
      <c r="E17" s="41" t="s">
        <v>62</v>
      </c>
      <c r="F17" s="70"/>
      <c r="G17" s="73"/>
      <c r="H17" s="54"/>
      <c r="I17" s="29"/>
      <c r="J17" s="39"/>
    </row>
    <row r="18" spans="1:10" ht="19.5" customHeight="1" x14ac:dyDescent="0.3">
      <c r="A18" s="90"/>
      <c r="B18" s="67"/>
      <c r="C18" s="11" t="s">
        <v>27</v>
      </c>
      <c r="D18" s="16" t="s">
        <v>32</v>
      </c>
      <c r="E18" s="41" t="s">
        <v>63</v>
      </c>
      <c r="F18" s="70"/>
      <c r="G18" s="73"/>
      <c r="I18" s="29"/>
      <c r="J18" s="52"/>
    </row>
    <row r="19" spans="1:10" ht="16.5" x14ac:dyDescent="0.3">
      <c r="A19" s="90"/>
      <c r="B19" s="68"/>
      <c r="C19" s="11" t="s">
        <v>28</v>
      </c>
      <c r="D19" s="16" t="s">
        <v>32</v>
      </c>
      <c r="E19" s="23">
        <v>100000</v>
      </c>
      <c r="F19" s="71"/>
      <c r="G19" s="74"/>
      <c r="I19" s="29"/>
      <c r="J19" s="39"/>
    </row>
    <row r="20" spans="1:10" ht="35.25" customHeight="1" x14ac:dyDescent="0.3">
      <c r="A20" s="90"/>
      <c r="B20" s="79" t="s">
        <v>16</v>
      </c>
      <c r="C20" s="79"/>
      <c r="D20" s="14">
        <v>1</v>
      </c>
      <c r="E20" s="80">
        <v>509665</v>
      </c>
      <c r="F20" s="81"/>
      <c r="G20" s="17">
        <f>E20/E21</f>
        <v>0.19999988933913687</v>
      </c>
      <c r="I20" s="2"/>
      <c r="J20" s="29"/>
    </row>
    <row r="21" spans="1:10" ht="17.25" thickBot="1" x14ac:dyDescent="0.35">
      <c r="A21" s="91"/>
      <c r="B21" s="83" t="s">
        <v>50</v>
      </c>
      <c r="C21" s="84"/>
      <c r="D21" s="85"/>
      <c r="E21" s="86">
        <f>85000+258532.4+375000+650000+174358.21+395770.8+E19+E20</f>
        <v>2548326.41</v>
      </c>
      <c r="F21" s="87"/>
      <c r="G21" s="88"/>
      <c r="H21" s="2"/>
      <c r="I21" s="29"/>
      <c r="J21" s="28"/>
    </row>
    <row r="22" spans="1:10" ht="9.75" customHeight="1" x14ac:dyDescent="0.3">
      <c r="A22" s="2"/>
      <c r="B22" s="45"/>
      <c r="C22" s="45"/>
      <c r="D22" s="45"/>
      <c r="E22" s="45"/>
      <c r="F22" s="45"/>
      <c r="G22" s="45"/>
      <c r="H22" s="2"/>
      <c r="I22" s="2"/>
    </row>
    <row r="23" spans="1:10" s="1" customFormat="1" ht="18" x14ac:dyDescent="0.3">
      <c r="A23" s="3" t="s">
        <v>10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s="1" customFormat="1" ht="18" x14ac:dyDescent="0.3">
      <c r="A24" s="3" t="s">
        <v>18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" customFormat="1" ht="18" x14ac:dyDescent="0.3">
      <c r="A25" s="3" t="s">
        <v>19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s="1" customFormat="1" ht="18" x14ac:dyDescent="0.3">
      <c r="A26" s="3" t="s">
        <v>20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s="1" customFormat="1" ht="36" customHeight="1" x14ac:dyDescent="0.3">
      <c r="A27" s="82" t="s">
        <v>21</v>
      </c>
      <c r="B27" s="82"/>
      <c r="C27" s="82"/>
      <c r="D27" s="82"/>
      <c r="E27" s="82"/>
      <c r="F27" s="82"/>
      <c r="G27" s="82"/>
      <c r="H27" s="46"/>
      <c r="I27" s="46"/>
      <c r="J27" s="46"/>
    </row>
    <row r="28" spans="1:10" s="1" customFormat="1" ht="18" x14ac:dyDescent="0.3">
      <c r="A28" s="3"/>
      <c r="B28" s="46"/>
      <c r="C28" s="46"/>
      <c r="D28" s="46"/>
      <c r="E28" s="46"/>
      <c r="F28" s="46"/>
      <c r="G28" s="46"/>
      <c r="H28" s="46"/>
      <c r="I28" s="56"/>
      <c r="J28" s="46"/>
    </row>
    <row r="29" spans="1:10" s="1" customFormat="1" ht="16.5" x14ac:dyDescent="0.3">
      <c r="A29" s="6"/>
      <c r="B29" s="4"/>
      <c r="C29" s="4"/>
      <c r="D29" s="4"/>
      <c r="E29" s="4"/>
      <c r="F29" s="4"/>
      <c r="G29" s="4"/>
      <c r="H29" s="5"/>
      <c r="I29" s="5"/>
    </row>
    <row r="30" spans="1:10" ht="16.5" x14ac:dyDescent="0.3">
      <c r="A30" s="2"/>
      <c r="B30" s="2"/>
      <c r="C30" s="2"/>
      <c r="D30" s="2"/>
      <c r="E30" s="2"/>
      <c r="F30" s="2"/>
      <c r="G30" s="2"/>
      <c r="H30" s="2"/>
      <c r="I30" s="2"/>
    </row>
  </sheetData>
  <mergeCells count="23">
    <mergeCell ref="B20:C20"/>
    <mergeCell ref="E20:F20"/>
    <mergeCell ref="A27:G27"/>
    <mergeCell ref="B21:D21"/>
    <mergeCell ref="E21:G21"/>
    <mergeCell ref="A6:A21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A1:A2"/>
    <mergeCell ref="G14:G15"/>
    <mergeCell ref="B16:B19"/>
    <mergeCell ref="F16:F19"/>
    <mergeCell ref="G16:G19"/>
    <mergeCell ref="A3:A4"/>
    <mergeCell ref="F14:F15"/>
  </mergeCells>
  <pageMargins left="0.2" right="0.2" top="0.28000000000000003" bottom="0.28999999999999998" header="0.3" footer="0.21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3"/>
  <sheetViews>
    <sheetView topLeftCell="A4" workbookViewId="0">
      <selection activeCell="K11" sqref="K11"/>
    </sheetView>
  </sheetViews>
  <sheetFormatPr defaultRowHeight="15" x14ac:dyDescent="0.25"/>
  <cols>
    <col min="3" max="3" width="11.7109375" bestFit="1" customWidth="1"/>
    <col min="4" max="5" width="11.7109375" customWidth="1"/>
    <col min="6" max="6" width="15.7109375" customWidth="1"/>
    <col min="7" max="7" width="15.28515625" customWidth="1"/>
    <col min="8" max="8" width="10.140625" bestFit="1" customWidth="1"/>
    <col min="11" max="11" width="11.42578125" customWidth="1"/>
  </cols>
  <sheetData>
    <row r="4" spans="1:11" ht="16.5" customHeight="1" x14ac:dyDescent="0.25">
      <c r="A4" s="42"/>
      <c r="C4" t="s">
        <v>42</v>
      </c>
      <c r="F4" t="s">
        <v>43</v>
      </c>
    </row>
    <row r="5" spans="1:11" x14ac:dyDescent="0.25">
      <c r="B5" t="s">
        <v>41</v>
      </c>
      <c r="C5" s="28">
        <v>75000</v>
      </c>
      <c r="D5" s="28"/>
      <c r="E5" s="28"/>
      <c r="F5" s="28">
        <v>27265</v>
      </c>
    </row>
    <row r="6" spans="1:11" x14ac:dyDescent="0.25">
      <c r="B6" t="s">
        <v>44</v>
      </c>
      <c r="C6" s="28">
        <v>200000</v>
      </c>
      <c r="D6" s="28"/>
      <c r="E6" s="28"/>
      <c r="F6" s="28">
        <v>67299</v>
      </c>
    </row>
    <row r="7" spans="1:11" x14ac:dyDescent="0.25">
      <c r="B7" t="s">
        <v>36</v>
      </c>
      <c r="C7" s="28">
        <v>245000</v>
      </c>
      <c r="D7" s="28"/>
      <c r="E7" s="28"/>
      <c r="F7" s="28">
        <v>100876</v>
      </c>
    </row>
    <row r="8" spans="1:11" x14ac:dyDescent="0.25">
      <c r="B8" t="s">
        <v>37</v>
      </c>
      <c r="C8" s="43">
        <v>430000</v>
      </c>
      <c r="D8" s="43">
        <f>C8+G23</f>
        <v>455403</v>
      </c>
      <c r="E8" s="94">
        <f>D8+D9+C10+C11</f>
        <v>975021.41</v>
      </c>
      <c r="F8" s="43">
        <v>150000</v>
      </c>
      <c r="G8" s="43">
        <f>F8+F9+21877</f>
        <v>244597</v>
      </c>
      <c r="H8" s="94">
        <f>G8+G9+G10+G11</f>
        <v>348200</v>
      </c>
      <c r="K8" s="28">
        <f>D8+G8</f>
        <v>700000</v>
      </c>
    </row>
    <row r="9" spans="1:11" x14ac:dyDescent="0.25">
      <c r="B9" t="s">
        <v>38</v>
      </c>
      <c r="C9" s="43">
        <v>200000</v>
      </c>
      <c r="D9" s="43">
        <f>C9-G23</f>
        <v>174597</v>
      </c>
      <c r="E9" s="94"/>
      <c r="F9" s="43">
        <v>72720</v>
      </c>
      <c r="G9" s="44">
        <v>0</v>
      </c>
      <c r="H9" s="95"/>
    </row>
    <row r="10" spans="1:11" x14ac:dyDescent="0.25">
      <c r="B10" t="s">
        <v>39</v>
      </c>
      <c r="C10" s="28">
        <v>245021.41</v>
      </c>
      <c r="D10" s="28"/>
      <c r="E10" s="94"/>
      <c r="F10" s="43">
        <v>89100</v>
      </c>
      <c r="G10" s="43">
        <f>F10+14503</f>
        <v>103603</v>
      </c>
      <c r="H10" s="95"/>
      <c r="K10" s="28">
        <f>G10+C10</f>
        <v>348624.41000000003</v>
      </c>
    </row>
    <row r="11" spans="1:11" x14ac:dyDescent="0.25">
      <c r="B11" t="s">
        <v>40</v>
      </c>
      <c r="C11" s="28">
        <v>100000</v>
      </c>
      <c r="D11" s="28"/>
      <c r="E11" s="94"/>
      <c r="F11" s="43">
        <v>36380</v>
      </c>
      <c r="G11" s="43">
        <f>F11-22327-14053</f>
        <v>0</v>
      </c>
      <c r="H11" s="95"/>
    </row>
    <row r="12" spans="1:11" x14ac:dyDescent="0.25">
      <c r="B12" t="s">
        <v>45</v>
      </c>
      <c r="C12" s="28">
        <v>373755.35</v>
      </c>
      <c r="F12" s="28">
        <v>135910</v>
      </c>
    </row>
    <row r="13" spans="1:11" x14ac:dyDescent="0.25">
      <c r="C13" s="28">
        <f>SUM(C5:C12)</f>
        <v>1868776.7599999998</v>
      </c>
      <c r="D13" s="28"/>
      <c r="E13" s="28"/>
      <c r="F13" s="28">
        <f>SUM(F5:F12)</f>
        <v>679550</v>
      </c>
    </row>
    <row r="15" spans="1:11" x14ac:dyDescent="0.25">
      <c r="C15" s="28">
        <f>C13+F13</f>
        <v>2548326.7599999998</v>
      </c>
    </row>
    <row r="19" spans="3:10" x14ac:dyDescent="0.25">
      <c r="G19" s="28">
        <f>97673-F9</f>
        <v>24953</v>
      </c>
      <c r="J19" s="28">
        <f>G19+F9</f>
        <v>97673</v>
      </c>
    </row>
    <row r="20" spans="3:10" x14ac:dyDescent="0.25">
      <c r="C20">
        <f>89626+84970.14</f>
        <v>174596.14</v>
      </c>
    </row>
    <row r="21" spans="3:10" x14ac:dyDescent="0.25">
      <c r="C21" s="28">
        <f>D9-C20</f>
        <v>0.85999999998603016</v>
      </c>
      <c r="G21" s="28">
        <f>700000-K8</f>
        <v>0</v>
      </c>
    </row>
    <row r="22" spans="3:10" x14ac:dyDescent="0.25">
      <c r="G22" s="28">
        <f>G19+C21</f>
        <v>24953.859999999986</v>
      </c>
      <c r="J22">
        <v>21877</v>
      </c>
    </row>
    <row r="23" spans="3:10" x14ac:dyDescent="0.25">
      <c r="C23" s="28">
        <f>C9-C20</f>
        <v>25403.859999999986</v>
      </c>
      <c r="G23">
        <v>25403</v>
      </c>
      <c r="J23">
        <v>14503</v>
      </c>
    </row>
  </sheetData>
  <mergeCells count="2">
    <mergeCell ref="E8:E11"/>
    <mergeCell ref="H8:H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topLeftCell="B25" zoomScale="85" zoomScaleNormal="85" workbookViewId="0">
      <selection activeCell="F33" sqref="F33:F36"/>
    </sheetView>
  </sheetViews>
  <sheetFormatPr defaultRowHeight="15" x14ac:dyDescent="0.25"/>
  <cols>
    <col min="1" max="1" width="16" customWidth="1"/>
    <col min="2" max="2" width="13.85546875" customWidth="1"/>
    <col min="3" max="3" width="13.7109375" customWidth="1"/>
    <col min="4" max="4" width="25.5703125" customWidth="1"/>
    <col min="5" max="5" width="21.28515625" customWidth="1"/>
    <col min="6" max="6" width="20.7109375" customWidth="1"/>
    <col min="7" max="7" width="28.85546875" customWidth="1"/>
    <col min="8" max="8" width="20" customWidth="1"/>
    <col min="9" max="9" width="17.28515625" customWidth="1"/>
    <col min="11" max="11" width="10.28515625" bestFit="1" customWidth="1"/>
  </cols>
  <sheetData>
    <row r="1" spans="1:14" ht="33" customHeight="1" x14ac:dyDescent="0.3">
      <c r="A1" s="62" t="s">
        <v>12</v>
      </c>
      <c r="B1" s="5"/>
      <c r="C1" s="5"/>
      <c r="D1" s="5"/>
      <c r="E1" s="5"/>
      <c r="F1" s="5"/>
      <c r="G1" s="5"/>
      <c r="H1" s="2"/>
      <c r="I1" s="2"/>
    </row>
    <row r="2" spans="1:14" ht="16.5" x14ac:dyDescent="0.3">
      <c r="A2" s="63"/>
      <c r="B2" s="5"/>
      <c r="C2" s="5"/>
      <c r="D2" s="5"/>
      <c r="E2" s="5"/>
      <c r="F2" s="5"/>
      <c r="G2" s="5"/>
      <c r="H2" s="2"/>
      <c r="I2" s="2"/>
    </row>
    <row r="3" spans="1:14" ht="49.5" x14ac:dyDescent="0.3">
      <c r="A3" s="98" t="s">
        <v>0</v>
      </c>
      <c r="B3" s="7" t="s">
        <v>13</v>
      </c>
      <c r="C3" s="7" t="s">
        <v>1</v>
      </c>
      <c r="D3" s="7" t="s">
        <v>8</v>
      </c>
      <c r="E3" s="2"/>
      <c r="F3" s="5"/>
      <c r="G3" s="22"/>
      <c r="H3" s="2"/>
      <c r="I3" s="2"/>
    </row>
    <row r="4" spans="1:14" ht="16.5" x14ac:dyDescent="0.3">
      <c r="A4" s="99"/>
      <c r="B4" s="8">
        <v>1177.9000000000001</v>
      </c>
      <c r="C4" s="8">
        <v>35691</v>
      </c>
      <c r="D4" s="24">
        <f>985.37*B4+19.84*C4</f>
        <v>1868776.763</v>
      </c>
      <c r="E4" s="2"/>
      <c r="F4" s="5"/>
      <c r="G4" s="5"/>
      <c r="H4" s="2"/>
      <c r="I4" s="2"/>
    </row>
    <row r="5" spans="1:14" ht="16.5" x14ac:dyDescent="0.3">
      <c r="A5" s="5"/>
      <c r="B5" s="5"/>
      <c r="C5" s="5"/>
      <c r="D5" s="5"/>
      <c r="E5" s="5"/>
      <c r="F5" s="5"/>
      <c r="G5" s="5"/>
      <c r="H5" s="2"/>
      <c r="I5" s="2"/>
      <c r="L5" s="25"/>
      <c r="M5" s="25"/>
      <c r="N5" s="25"/>
    </row>
    <row r="6" spans="1:14" ht="17.25" thickBot="1" x14ac:dyDescent="0.35">
      <c r="A6" s="5"/>
      <c r="B6" s="5"/>
      <c r="C6" s="5"/>
      <c r="D6" s="5"/>
      <c r="E6" s="5"/>
      <c r="F6" s="5"/>
      <c r="G6" s="5"/>
      <c r="H6" s="2"/>
      <c r="I6" s="2"/>
      <c r="L6" s="25"/>
      <c r="M6" s="25"/>
      <c r="N6" s="25"/>
    </row>
    <row r="7" spans="1:14" ht="96.75" customHeight="1" x14ac:dyDescent="0.3">
      <c r="A7" s="89" t="s">
        <v>11</v>
      </c>
      <c r="B7" s="9" t="s">
        <v>2</v>
      </c>
      <c r="C7" s="9" t="s">
        <v>3</v>
      </c>
      <c r="D7" s="9" t="s">
        <v>4</v>
      </c>
      <c r="E7" s="9" t="s">
        <v>14</v>
      </c>
      <c r="F7" s="9" t="s">
        <v>29</v>
      </c>
      <c r="G7" s="10" t="s">
        <v>15</v>
      </c>
      <c r="H7" s="2"/>
      <c r="I7" s="2"/>
      <c r="L7" s="25"/>
      <c r="M7" s="26"/>
      <c r="N7" s="25"/>
    </row>
    <row r="8" spans="1:14" ht="16.5" x14ac:dyDescent="0.3">
      <c r="A8" s="90"/>
      <c r="B8" s="31">
        <v>1</v>
      </c>
      <c r="C8" s="11" t="s">
        <v>22</v>
      </c>
      <c r="D8" s="12">
        <v>1</v>
      </c>
      <c r="E8" s="23">
        <v>75000</v>
      </c>
      <c r="F8" s="32">
        <f>E8</f>
        <v>75000</v>
      </c>
      <c r="G8" s="33">
        <f>F8/E22</f>
        <v>4.0133591077134358E-2</v>
      </c>
      <c r="H8" s="20"/>
      <c r="I8" s="29">
        <f>F8+F9+I17</f>
        <v>1495021.4100000001</v>
      </c>
      <c r="J8" s="21"/>
      <c r="L8" s="25"/>
      <c r="M8" s="26"/>
      <c r="N8" s="25"/>
    </row>
    <row r="9" spans="1:14" ht="16.5" x14ac:dyDescent="0.3">
      <c r="A9" s="90"/>
      <c r="B9" s="66">
        <v>2</v>
      </c>
      <c r="C9" s="11" t="s">
        <v>23</v>
      </c>
      <c r="D9" s="15" t="s">
        <v>30</v>
      </c>
      <c r="E9" s="23">
        <v>200000</v>
      </c>
      <c r="F9" s="77">
        <f>E9+E10</f>
        <v>445000</v>
      </c>
      <c r="G9" s="96">
        <f>F9/E22</f>
        <v>0.2381259737243305</v>
      </c>
      <c r="H9" s="20"/>
      <c r="I9" s="2"/>
      <c r="L9" s="25"/>
      <c r="M9" s="26"/>
      <c r="N9" s="25"/>
    </row>
    <row r="10" spans="1:14" ht="16.5" x14ac:dyDescent="0.3">
      <c r="A10" s="90"/>
      <c r="B10" s="68"/>
      <c r="C10" s="11" t="s">
        <v>24</v>
      </c>
      <c r="D10" s="12">
        <v>1</v>
      </c>
      <c r="E10" s="23">
        <v>245000</v>
      </c>
      <c r="F10" s="78"/>
      <c r="G10" s="97"/>
      <c r="H10" s="20"/>
      <c r="I10" s="2"/>
      <c r="L10" s="25"/>
      <c r="M10" s="25"/>
      <c r="N10" s="25"/>
    </row>
    <row r="11" spans="1:14" ht="16.5" x14ac:dyDescent="0.3">
      <c r="A11" s="90"/>
      <c r="B11" s="66">
        <v>3</v>
      </c>
      <c r="C11" s="11"/>
      <c r="D11" s="11"/>
      <c r="E11" s="23"/>
      <c r="F11" s="77">
        <f>E11+E12</f>
        <v>0</v>
      </c>
      <c r="G11" s="96">
        <f>F11/E22</f>
        <v>0</v>
      </c>
      <c r="H11" s="20"/>
      <c r="I11" s="2"/>
      <c r="L11" s="25"/>
      <c r="M11" s="25"/>
      <c r="N11" s="25"/>
    </row>
    <row r="12" spans="1:14" ht="16.5" x14ac:dyDescent="0.3">
      <c r="A12" s="90"/>
      <c r="B12" s="68"/>
      <c r="C12" s="11"/>
      <c r="D12" s="11"/>
      <c r="E12" s="23"/>
      <c r="F12" s="78"/>
      <c r="G12" s="97"/>
      <c r="H12" s="20"/>
      <c r="I12" s="2"/>
      <c r="J12" s="18"/>
      <c r="L12" s="25"/>
      <c r="M12" s="25"/>
      <c r="N12" s="25"/>
    </row>
    <row r="13" spans="1:14" ht="16.5" x14ac:dyDescent="0.3">
      <c r="A13" s="90"/>
      <c r="B13" s="66">
        <v>4</v>
      </c>
      <c r="C13" s="11"/>
      <c r="D13" s="11"/>
      <c r="E13" s="23"/>
      <c r="F13" s="77">
        <f>E13+E14</f>
        <v>0</v>
      </c>
      <c r="G13" s="96">
        <f>F13/E22</f>
        <v>0</v>
      </c>
      <c r="H13" s="20"/>
      <c r="I13" s="2"/>
    </row>
    <row r="14" spans="1:14" ht="16.5" x14ac:dyDescent="0.3">
      <c r="A14" s="90"/>
      <c r="B14" s="68"/>
      <c r="C14" s="11"/>
      <c r="D14" s="11"/>
      <c r="E14" s="23"/>
      <c r="F14" s="78"/>
      <c r="G14" s="97"/>
      <c r="H14" s="20"/>
      <c r="I14" s="2"/>
    </row>
    <row r="15" spans="1:14" ht="16.5" x14ac:dyDescent="0.3">
      <c r="A15" s="90"/>
      <c r="B15" s="66">
        <v>5</v>
      </c>
      <c r="C15" s="11"/>
      <c r="D15" s="11"/>
      <c r="E15" s="23"/>
      <c r="F15" s="77">
        <f>E15+E16</f>
        <v>0</v>
      </c>
      <c r="G15" s="96">
        <f>F15/E22</f>
        <v>0</v>
      </c>
      <c r="H15" s="20"/>
      <c r="I15" s="2"/>
    </row>
    <row r="16" spans="1:14" ht="16.5" x14ac:dyDescent="0.3">
      <c r="A16" s="90"/>
      <c r="B16" s="68"/>
      <c r="C16" s="11"/>
      <c r="D16" s="11"/>
      <c r="E16" s="23"/>
      <c r="F16" s="78"/>
      <c r="G16" s="97"/>
      <c r="H16" s="20"/>
      <c r="I16" s="2"/>
    </row>
    <row r="17" spans="1:11" ht="33" x14ac:dyDescent="0.3">
      <c r="A17" s="90"/>
      <c r="B17" s="66">
        <v>6</v>
      </c>
      <c r="C17" s="11" t="s">
        <v>25</v>
      </c>
      <c r="D17" s="12">
        <v>1</v>
      </c>
      <c r="E17" s="41" t="s">
        <v>35</v>
      </c>
      <c r="F17" s="69">
        <f>I17</f>
        <v>975021.41</v>
      </c>
      <c r="G17" s="96">
        <f>F17/E22</f>
        <v>0.52174814080521281</v>
      </c>
      <c r="H17" s="39">
        <f>430000+24953</f>
        <v>454953</v>
      </c>
      <c r="I17" s="29">
        <f>454953+H18+245021.41+100000</f>
        <v>975021.41</v>
      </c>
    </row>
    <row r="18" spans="1:11" ht="33" x14ac:dyDescent="0.3">
      <c r="A18" s="90"/>
      <c r="B18" s="67"/>
      <c r="C18" s="11" t="s">
        <v>26</v>
      </c>
      <c r="D18" s="15" t="s">
        <v>31</v>
      </c>
      <c r="E18" s="41" t="s">
        <v>34</v>
      </c>
      <c r="F18" s="70"/>
      <c r="G18" s="100"/>
      <c r="H18" s="39">
        <f>200000-24953</f>
        <v>175047</v>
      </c>
      <c r="I18" s="2"/>
    </row>
    <row r="19" spans="1:11" ht="16.5" x14ac:dyDescent="0.3">
      <c r="A19" s="90"/>
      <c r="B19" s="67"/>
      <c r="C19" s="11" t="s">
        <v>27</v>
      </c>
      <c r="D19" s="16" t="s">
        <v>32</v>
      </c>
      <c r="E19" s="23">
        <v>245021.41</v>
      </c>
      <c r="F19" s="70"/>
      <c r="G19" s="100"/>
      <c r="H19" s="39">
        <f>E19</f>
        <v>245021.41</v>
      </c>
      <c r="I19" s="2"/>
    </row>
    <row r="20" spans="1:11" ht="16.5" x14ac:dyDescent="0.3">
      <c r="A20" s="90"/>
      <c r="B20" s="68"/>
      <c r="C20" s="11" t="s">
        <v>28</v>
      </c>
      <c r="D20" s="16" t="s">
        <v>32</v>
      </c>
      <c r="E20" s="23">
        <v>100000</v>
      </c>
      <c r="F20" s="71"/>
      <c r="G20" s="97"/>
      <c r="H20" s="39">
        <f>E20</f>
        <v>100000</v>
      </c>
      <c r="I20" s="2"/>
    </row>
    <row r="21" spans="1:11" ht="35.25" customHeight="1" x14ac:dyDescent="0.3">
      <c r="A21" s="90"/>
      <c r="B21" s="79" t="s">
        <v>16</v>
      </c>
      <c r="C21" s="79"/>
      <c r="D21" s="14">
        <v>1</v>
      </c>
      <c r="E21" s="80">
        <f>D4*20%</f>
        <v>373755.35260000004</v>
      </c>
      <c r="F21" s="81"/>
      <c r="G21" s="17">
        <f>E21/E22</f>
        <v>0.20000192645518089</v>
      </c>
      <c r="H21" s="2"/>
      <c r="I21" s="2"/>
      <c r="K21" s="28"/>
    </row>
    <row r="22" spans="1:11" ht="17.25" thickBot="1" x14ac:dyDescent="0.35">
      <c r="A22" s="91"/>
      <c r="B22" s="83" t="s">
        <v>5</v>
      </c>
      <c r="C22" s="84"/>
      <c r="D22" s="85"/>
      <c r="E22" s="86">
        <f>F8+F9+E21+975003.41</f>
        <v>1868758.7626</v>
      </c>
      <c r="F22" s="87"/>
      <c r="G22" s="88"/>
      <c r="H22" s="2"/>
      <c r="I22" s="29"/>
      <c r="K22" s="28"/>
    </row>
    <row r="23" spans="1:11" ht="93.75" customHeight="1" x14ac:dyDescent="0.3">
      <c r="A23" s="89" t="s">
        <v>17</v>
      </c>
      <c r="B23" s="9" t="s">
        <v>2</v>
      </c>
      <c r="C23" s="9" t="s">
        <v>3</v>
      </c>
      <c r="D23" s="9" t="s">
        <v>4</v>
      </c>
      <c r="E23" s="9" t="s">
        <v>14</v>
      </c>
      <c r="F23" s="9" t="s">
        <v>7</v>
      </c>
      <c r="G23" s="10" t="s">
        <v>15</v>
      </c>
      <c r="H23" s="2"/>
      <c r="I23" s="2"/>
      <c r="K23" s="28"/>
    </row>
    <row r="24" spans="1:11" ht="16.5" x14ac:dyDescent="0.3">
      <c r="A24" s="90"/>
      <c r="B24" s="35">
        <v>1</v>
      </c>
      <c r="C24" s="11" t="s">
        <v>22</v>
      </c>
      <c r="D24" s="12">
        <v>1</v>
      </c>
      <c r="E24" s="13">
        <v>27265</v>
      </c>
      <c r="F24" s="36">
        <f>E24</f>
        <v>27265</v>
      </c>
      <c r="G24" s="34">
        <f>F24/E38</f>
        <v>4.0122139651239792E-2</v>
      </c>
      <c r="H24" s="2"/>
      <c r="I24" s="2"/>
      <c r="K24" s="28"/>
    </row>
    <row r="25" spans="1:11" ht="16.5" x14ac:dyDescent="0.3">
      <c r="A25" s="90"/>
      <c r="B25" s="101">
        <v>2</v>
      </c>
      <c r="C25" s="11" t="s">
        <v>23</v>
      </c>
      <c r="D25" s="15" t="s">
        <v>30</v>
      </c>
      <c r="E25" s="13">
        <v>67299</v>
      </c>
      <c r="F25" s="127">
        <v>168175</v>
      </c>
      <c r="G25" s="129">
        <v>0.2475</v>
      </c>
      <c r="H25" s="20"/>
      <c r="I25" s="2"/>
      <c r="K25" s="28"/>
    </row>
    <row r="26" spans="1:11" ht="16.5" x14ac:dyDescent="0.3">
      <c r="A26" s="90"/>
      <c r="B26" s="102"/>
      <c r="C26" s="11" t="s">
        <v>24</v>
      </c>
      <c r="D26" s="12">
        <v>1</v>
      </c>
      <c r="E26" s="13">
        <v>100876</v>
      </c>
      <c r="F26" s="128"/>
      <c r="G26" s="130"/>
      <c r="H26" s="20"/>
      <c r="I26" s="37"/>
      <c r="J26" s="38"/>
      <c r="K26" s="28"/>
    </row>
    <row r="27" spans="1:11" ht="16.5" x14ac:dyDescent="0.3">
      <c r="A27" s="90"/>
      <c r="B27" s="101">
        <v>3</v>
      </c>
      <c r="C27" s="11"/>
      <c r="D27" s="11"/>
      <c r="E27" s="13"/>
      <c r="F27" s="103">
        <f>E27+E28</f>
        <v>0</v>
      </c>
      <c r="G27" s="105">
        <f>F27/E38</f>
        <v>0</v>
      </c>
      <c r="H27" s="20"/>
      <c r="I27" s="37"/>
    </row>
    <row r="28" spans="1:11" ht="16.5" x14ac:dyDescent="0.3">
      <c r="A28" s="90"/>
      <c r="B28" s="102"/>
      <c r="C28" s="11"/>
      <c r="D28" s="11"/>
      <c r="E28" s="13"/>
      <c r="F28" s="104"/>
      <c r="G28" s="106"/>
      <c r="H28" s="20"/>
      <c r="I28" s="37"/>
    </row>
    <row r="29" spans="1:11" ht="16.5" x14ac:dyDescent="0.3">
      <c r="A29" s="90"/>
      <c r="B29" s="101">
        <v>4</v>
      </c>
      <c r="C29" s="11"/>
      <c r="D29" s="11"/>
      <c r="E29" s="13"/>
      <c r="F29" s="103">
        <f>E29+E30</f>
        <v>0</v>
      </c>
      <c r="G29" s="105">
        <f>F29/E38</f>
        <v>0</v>
      </c>
      <c r="H29" s="20"/>
      <c r="I29" s="2"/>
    </row>
    <row r="30" spans="1:11" ht="16.5" x14ac:dyDescent="0.3">
      <c r="A30" s="90"/>
      <c r="B30" s="102"/>
      <c r="C30" s="11"/>
      <c r="D30" s="11"/>
      <c r="E30" s="13"/>
      <c r="F30" s="104"/>
      <c r="G30" s="106"/>
      <c r="H30" s="20"/>
      <c r="I30" s="2"/>
    </row>
    <row r="31" spans="1:11" ht="16.5" x14ac:dyDescent="0.3">
      <c r="A31" s="90"/>
      <c r="B31" s="101">
        <v>5</v>
      </c>
      <c r="C31" s="11"/>
      <c r="D31" s="11"/>
      <c r="E31" s="13"/>
      <c r="F31" s="103">
        <f>E31+E32</f>
        <v>0</v>
      </c>
      <c r="G31" s="105">
        <f>F31/E38</f>
        <v>0</v>
      </c>
      <c r="H31" s="20"/>
      <c r="I31" s="2"/>
    </row>
    <row r="32" spans="1:11" ht="16.5" x14ac:dyDescent="0.3">
      <c r="A32" s="90"/>
      <c r="B32" s="102"/>
      <c r="C32" s="11"/>
      <c r="D32" s="11"/>
      <c r="E32" s="13"/>
      <c r="F32" s="104"/>
      <c r="G32" s="106"/>
      <c r="H32" s="20"/>
      <c r="I32" s="2"/>
    </row>
    <row r="33" spans="1:9" ht="33" x14ac:dyDescent="0.3">
      <c r="A33" s="90"/>
      <c r="B33" s="66">
        <v>6</v>
      </c>
      <c r="C33" s="11" t="s">
        <v>25</v>
      </c>
      <c r="D33" s="12">
        <v>1</v>
      </c>
      <c r="E33" s="30" t="s">
        <v>46</v>
      </c>
      <c r="F33" s="113" t="s">
        <v>49</v>
      </c>
      <c r="G33" s="116">
        <v>0.51239999999999997</v>
      </c>
      <c r="H33" s="39">
        <f>150000+72720+22327</f>
        <v>245047</v>
      </c>
      <c r="I33" s="29">
        <f>H33+H17</f>
        <v>700000</v>
      </c>
    </row>
    <row r="34" spans="1:9" ht="16.5" x14ac:dyDescent="0.3">
      <c r="A34" s="90"/>
      <c r="B34" s="67"/>
      <c r="C34" s="11" t="s">
        <v>26</v>
      </c>
      <c r="D34" s="15" t="s">
        <v>31</v>
      </c>
      <c r="E34" s="30" t="s">
        <v>33</v>
      </c>
      <c r="F34" s="114"/>
      <c r="G34" s="117"/>
      <c r="H34" s="39">
        <v>0</v>
      </c>
      <c r="I34" s="2"/>
    </row>
    <row r="35" spans="1:9" ht="33" x14ac:dyDescent="0.3">
      <c r="A35" s="90"/>
      <c r="B35" s="67"/>
      <c r="C35" s="11" t="s">
        <v>27</v>
      </c>
      <c r="D35" s="16" t="s">
        <v>32</v>
      </c>
      <c r="E35" s="30" t="s">
        <v>47</v>
      </c>
      <c r="F35" s="114"/>
      <c r="G35" s="117"/>
      <c r="H35" s="39">
        <f>89100+14053</f>
        <v>103153</v>
      </c>
      <c r="I35" s="2"/>
    </row>
    <row r="36" spans="1:9" ht="15" customHeight="1" x14ac:dyDescent="0.3">
      <c r="A36" s="90"/>
      <c r="B36" s="68"/>
      <c r="C36" s="11" t="s">
        <v>28</v>
      </c>
      <c r="D36" s="16" t="s">
        <v>32</v>
      </c>
      <c r="E36" s="40" t="s">
        <v>48</v>
      </c>
      <c r="F36" s="115"/>
      <c r="G36" s="118"/>
      <c r="H36" s="39">
        <v>0</v>
      </c>
      <c r="I36" s="2"/>
    </row>
    <row r="37" spans="1:9" ht="36" customHeight="1" x14ac:dyDescent="0.3">
      <c r="A37" s="90"/>
      <c r="B37" s="79" t="s">
        <v>16</v>
      </c>
      <c r="C37" s="79"/>
      <c r="D37" s="14">
        <v>1</v>
      </c>
      <c r="E37" s="119">
        <v>135910</v>
      </c>
      <c r="F37" s="120"/>
      <c r="G37" s="27">
        <f>E37/E38</f>
        <v>0.2</v>
      </c>
      <c r="H37" s="29">
        <f>H33+H34+H35+H36</f>
        <v>348200</v>
      </c>
      <c r="I37" s="2"/>
    </row>
    <row r="38" spans="1:9" ht="16.5" x14ac:dyDescent="0.3">
      <c r="A38" s="90"/>
      <c r="B38" s="121" t="s">
        <v>6</v>
      </c>
      <c r="C38" s="122"/>
      <c r="D38" s="123"/>
      <c r="E38" s="124">
        <v>679550</v>
      </c>
      <c r="F38" s="125"/>
      <c r="G38" s="126"/>
      <c r="H38" s="2"/>
      <c r="I38" s="2"/>
    </row>
    <row r="39" spans="1:9" ht="17.25" thickBot="1" x14ac:dyDescent="0.35">
      <c r="A39" s="107" t="s">
        <v>9</v>
      </c>
      <c r="B39" s="108"/>
      <c r="C39" s="108"/>
      <c r="D39" s="109"/>
      <c r="E39" s="110">
        <v>2548326.7599999998</v>
      </c>
      <c r="F39" s="111"/>
      <c r="G39" s="112"/>
      <c r="H39" s="2"/>
      <c r="I39" s="2"/>
    </row>
    <row r="40" spans="1:9" ht="16.5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18" x14ac:dyDescent="0.3">
      <c r="A41" s="3" t="s">
        <v>10</v>
      </c>
      <c r="B41" s="4"/>
      <c r="C41" s="4"/>
      <c r="D41" s="4"/>
      <c r="E41" s="4"/>
      <c r="F41" s="4"/>
      <c r="G41" s="4"/>
      <c r="H41" s="5"/>
      <c r="I41" s="5"/>
    </row>
    <row r="42" spans="1:9" s="1" customFormat="1" ht="18" x14ac:dyDescent="0.3">
      <c r="A42" s="3" t="s">
        <v>18</v>
      </c>
      <c r="B42" s="4"/>
      <c r="C42" s="4"/>
      <c r="D42" s="4"/>
      <c r="E42" s="4"/>
      <c r="F42" s="4"/>
      <c r="G42" s="4"/>
      <c r="H42" s="5"/>
      <c r="I42" s="5"/>
    </row>
    <row r="43" spans="1:9" s="1" customFormat="1" ht="18" x14ac:dyDescent="0.3">
      <c r="A43" s="3" t="s">
        <v>19</v>
      </c>
      <c r="B43" s="4"/>
      <c r="C43" s="4"/>
      <c r="D43" s="4"/>
      <c r="E43" s="4"/>
      <c r="F43" s="4"/>
      <c r="G43" s="4"/>
      <c r="H43" s="5"/>
      <c r="I43" s="5"/>
    </row>
    <row r="44" spans="1:9" s="1" customFormat="1" ht="18" x14ac:dyDescent="0.3">
      <c r="A44" s="3" t="s">
        <v>20</v>
      </c>
      <c r="B44" s="4"/>
      <c r="C44" s="4"/>
      <c r="D44" s="4"/>
      <c r="E44" s="4"/>
      <c r="F44" s="4"/>
      <c r="G44" s="4"/>
      <c r="H44" s="5"/>
      <c r="I44" s="5"/>
    </row>
    <row r="45" spans="1:9" s="1" customFormat="1" ht="18" x14ac:dyDescent="0.3">
      <c r="A45" s="3" t="s">
        <v>21</v>
      </c>
      <c r="B45" s="4"/>
      <c r="C45" s="4"/>
      <c r="D45" s="4"/>
      <c r="E45" s="4"/>
      <c r="F45" s="4"/>
      <c r="G45" s="4"/>
      <c r="H45" s="5"/>
      <c r="I45" s="5"/>
    </row>
    <row r="46" spans="1:9" s="1" customFormat="1" ht="18" x14ac:dyDescent="0.3">
      <c r="A46" s="3"/>
      <c r="B46" s="4"/>
      <c r="C46" s="4"/>
      <c r="D46" s="4"/>
      <c r="E46" s="4"/>
      <c r="F46" s="4"/>
      <c r="G46" s="4"/>
      <c r="H46" s="5"/>
      <c r="I46" s="5"/>
    </row>
    <row r="47" spans="1:9" s="1" customFormat="1" ht="16.5" x14ac:dyDescent="0.3">
      <c r="A47" s="6"/>
      <c r="B47" s="4"/>
      <c r="C47" s="4"/>
      <c r="D47" s="4"/>
      <c r="E47" s="4"/>
      <c r="F47" s="4"/>
      <c r="G47" s="4"/>
      <c r="H47" s="5"/>
      <c r="I47" s="5"/>
    </row>
    <row r="48" spans="1:9" ht="16.5" x14ac:dyDescent="0.3">
      <c r="A48" s="2"/>
      <c r="B48" s="2"/>
      <c r="C48" s="2"/>
      <c r="D48" s="2"/>
      <c r="E48" s="2"/>
      <c r="F48" s="2"/>
      <c r="G48" s="2"/>
      <c r="H48" s="2"/>
      <c r="I48" s="2"/>
    </row>
  </sheetData>
  <mergeCells count="44">
    <mergeCell ref="A39:D39"/>
    <mergeCell ref="E39:G39"/>
    <mergeCell ref="B33:B36"/>
    <mergeCell ref="F33:F36"/>
    <mergeCell ref="G33:G36"/>
    <mergeCell ref="B37:C37"/>
    <mergeCell ref="E37:F37"/>
    <mergeCell ref="B38:D38"/>
    <mergeCell ref="E38:G38"/>
    <mergeCell ref="A23:A38"/>
    <mergeCell ref="B25:B26"/>
    <mergeCell ref="F25:F26"/>
    <mergeCell ref="G25:G26"/>
    <mergeCell ref="B27:B28"/>
    <mergeCell ref="F27:F28"/>
    <mergeCell ref="G27:G28"/>
    <mergeCell ref="B29:B30"/>
    <mergeCell ref="F29:F30"/>
    <mergeCell ref="G29:G30"/>
    <mergeCell ref="B31:B32"/>
    <mergeCell ref="F31:F32"/>
    <mergeCell ref="G31:G32"/>
    <mergeCell ref="G15:G16"/>
    <mergeCell ref="B21:C21"/>
    <mergeCell ref="E21:F21"/>
    <mergeCell ref="B22:D22"/>
    <mergeCell ref="E22:G22"/>
    <mergeCell ref="B17:B20"/>
    <mergeCell ref="F17:F20"/>
    <mergeCell ref="G17:G20"/>
    <mergeCell ref="A1:A2"/>
    <mergeCell ref="A3:A4"/>
    <mergeCell ref="A7:A22"/>
    <mergeCell ref="B9:B10"/>
    <mergeCell ref="F9:F10"/>
    <mergeCell ref="B15:B16"/>
    <mergeCell ref="F15:F16"/>
    <mergeCell ref="G9:G10"/>
    <mergeCell ref="B11:B12"/>
    <mergeCell ref="F11:F12"/>
    <mergeCell ref="G11:G12"/>
    <mergeCell ref="B13:B14"/>
    <mergeCell ref="F13:F14"/>
    <mergeCell ref="G13:G14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planul financiar_3</vt:lpstr>
      <vt:lpstr>Sheet2</vt:lpstr>
      <vt:lpstr>Sheet3</vt:lpstr>
      <vt:lpstr>cu calcule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Cristina</cp:lastModifiedBy>
  <cp:lastPrinted>2020-12-14T06:14:05Z</cp:lastPrinted>
  <dcterms:created xsi:type="dcterms:W3CDTF">2016-01-12T11:18:24Z</dcterms:created>
  <dcterms:modified xsi:type="dcterms:W3CDTF">2020-12-14T06:14:12Z</dcterms:modified>
</cp:coreProperties>
</file>